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K9" i="12"/>
  <c r="M9" i="12"/>
  <c r="O9" i="12"/>
  <c r="Q9" i="12"/>
  <c r="U9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G41" i="12"/>
  <c r="O41" i="12"/>
  <c r="Q41" i="12"/>
  <c r="I42" i="12"/>
  <c r="I41" i="12" s="1"/>
  <c r="K42" i="12"/>
  <c r="K41" i="12" s="1"/>
  <c r="M42" i="12"/>
  <c r="M41" i="12" s="1"/>
  <c r="O42" i="12"/>
  <c r="Q42" i="12"/>
  <c r="U42" i="12"/>
  <c r="U41" i="12" s="1"/>
  <c r="G44" i="12"/>
  <c r="I45" i="12"/>
  <c r="I44" i="12" s="1"/>
  <c r="K45" i="12"/>
  <c r="M45" i="12"/>
  <c r="O45" i="12"/>
  <c r="Q45" i="12"/>
  <c r="Q44" i="12" s="1"/>
  <c r="U45" i="12"/>
  <c r="I46" i="12"/>
  <c r="K46" i="12"/>
  <c r="M46" i="12"/>
  <c r="M44" i="12" s="1"/>
  <c r="O46" i="12"/>
  <c r="Q46" i="12"/>
  <c r="U46" i="12"/>
  <c r="G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3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Q47" i="12" l="1"/>
  <c r="I47" i="12"/>
  <c r="M47" i="12"/>
  <c r="M8" i="12"/>
  <c r="O47" i="12"/>
  <c r="U47" i="12"/>
  <c r="K47" i="12"/>
  <c r="O8" i="12"/>
  <c r="U8" i="12"/>
  <c r="K8" i="12"/>
  <c r="O44" i="12"/>
  <c r="U44" i="12"/>
  <c r="K44" i="12"/>
  <c r="Q8" i="12"/>
  <c r="I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<sst xmlns="http://schemas.openxmlformats.org/spreadsheetml/2006/main" count="294" uniqueCount="154">
  <si>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</si>
  <si>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</si>
  <si>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</si>
  <si>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</si>
  <si>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</si>
  <si>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</si>
  <si>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</si>
  <si>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</si>
  <si>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</si>
  <si>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</si>
  <si>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</si>
  <si>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</si>
  <si>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</si>
  <si>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</si>
  <si>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</si>
  <si>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</si>
  <si>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</si>
  <si>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</si>
  <si>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</si>
  <si>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</si>
  <si>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</si>
  <si>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</si>
  <si>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</si>
  <si>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</si>
  <si>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</si>
  <si>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</si>
  <si>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</si>
  <si>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</si>
  <si>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</si>
  <si>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</si>
  <si>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</si>
  <si>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</si>
  <si>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</si>
  <si>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</si>
  <si>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</si>
  <si>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</si>
  <si>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</si>
  <si>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</si>
  <si>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</si>
  <si>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</si>
  <si>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</si>
  <si>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</si>
  <si>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</si>
  <si>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Liberec</t>
  </si>
  <si>
    <t>Rozpočet:</t>
  </si>
  <si>
    <t>Misto</t>
  </si>
  <si>
    <t>Liberec - GreenNet3 - vyhrazené změny závazků</t>
  </si>
  <si>
    <t>SITEZ s.r.o.</t>
  </si>
  <si>
    <t>Novoveská 3370</t>
  </si>
  <si>
    <t>Teplice 1</t>
  </si>
  <si>
    <t>41501</t>
  </si>
  <si>
    <t>28662814</t>
  </si>
  <si>
    <t>Rozpočet</t>
  </si>
  <si>
    <t>Celkem za stavbu</t>
  </si>
  <si>
    <t>CZK</t>
  </si>
  <si>
    <t xml:space="preserve">Popis rozpočtu:  - </t>
  </si>
  <si>
    <t>Změny trasy z nadzemního vedení do podzemního bezkanálového potrubí</t>
  </si>
  <si>
    <t>Rekapitulace dílů</t>
  </si>
  <si>
    <t>Typ dílu</t>
  </si>
  <si>
    <t>1</t>
  </si>
  <si>
    <t>Zemní práce</t>
  </si>
  <si>
    <t>96</t>
  </si>
  <si>
    <t>Bourání konstrukcí</t>
  </si>
  <si>
    <t>97</t>
  </si>
  <si>
    <t>Prorážení otvorů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</si>
  <si>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</si>
  <si>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</si>
  <si>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</si>
  <si>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</si>
  <si>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</si>
  <si>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</si>
  <si>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</si>
  <si>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</si>
  <si>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</si>
  <si>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</si>
  <si>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</si>
  <si>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</si>
  <si>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</si>
  <si>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</si>
  <si>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</si>
  <si>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</si>
  <si>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</si>
  <si>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</si>
  <si>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</si>
  <si>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</si>
  <si>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</si>
  <si>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</si>
  <si>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</si>
  <si>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</si>
  <si>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</si>
  <si>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</si>
  <si>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</si>
  <si>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</si>
  <si>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</si>
  <si>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</si>
  <si>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</si>
  <si>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Lokalita U Sila</t>
  </si>
  <si>
    <t>kpl</t>
  </si>
  <si>
    <t>POL1_0</t>
  </si>
  <si>
    <t>132201212R00</t>
  </si>
  <si>
    <t>Hloubení rýh š.do 200 cm hor.3 do 1000m3,STROJNĚ</t>
  </si>
  <si>
    <t>m3</t>
  </si>
  <si>
    <t>-(344*1,4*1,8+95*1,2*1,4+184*1,2*1,4)</t>
  </si>
  <si>
    <t>VV</t>
  </si>
  <si>
    <t>132501211R00</t>
  </si>
  <si>
    <t>Hloubení rýh šířky do 200 cm v hor.6, STROJNĚ</t>
  </si>
  <si>
    <t>344*1,4*1,8</t>
  </si>
  <si>
    <t>132401211R00</t>
  </si>
  <si>
    <t>Hloubení rýh šířky do 200 cm v hor.5, STROJNĚ</t>
  </si>
  <si>
    <t>95*1,2*1,4+184*1,2*1,4</t>
  </si>
  <si>
    <t>TU Vesec</t>
  </si>
  <si>
    <t>-(194*1,2*1,6+168*1,2*1,4+122*1,2*1,4)</t>
  </si>
  <si>
    <t>194*1,2*1,6+168*1,2*1,4</t>
  </si>
  <si>
    <t>122*1,2*1,4</t>
  </si>
  <si>
    <t>Lokalita Doubí</t>
  </si>
  <si>
    <t>-83*1,2*1,5</t>
  </si>
  <si>
    <t>ABET Centrum</t>
  </si>
  <si>
    <t>-85*1,2*1,5</t>
  </si>
  <si>
    <t>Lokalita Cihlářská</t>
  </si>
  <si>
    <t>-35*1,2*1,5</t>
  </si>
  <si>
    <t>115101201R00</t>
  </si>
  <si>
    <t>Čerpání vody na výšku do 10 m, přítok do 500 l/min</t>
  </si>
  <si>
    <t>h</t>
  </si>
  <si>
    <t>175101109R00</t>
  </si>
  <si>
    <t>Příplatek za prohození sypaniny pro obsyp potrubí</t>
  </si>
  <si>
    <t>200+1750</t>
  </si>
  <si>
    <t>961100016RA0</t>
  </si>
  <si>
    <t>Bourání základů z železobetonu</t>
  </si>
  <si>
    <t>POL2_0</t>
  </si>
  <si>
    <t>1,8*2*1,5*30</t>
  </si>
  <si>
    <t>979100013RA0</t>
  </si>
  <si>
    <t>Odvoz suti a vyb.hmot do 15 km, vnitrost. 15 m</t>
  </si>
  <si>
    <t>t</t>
  </si>
  <si>
    <t>979990108R00</t>
  </si>
  <si>
    <t>Poplatek za uložení suti - železobeton, skupina odpadu 170101</t>
  </si>
  <si>
    <t>ELPRED</t>
  </si>
  <si>
    <t>Elektrický předehřev potrubí</t>
  </si>
  <si>
    <t>hod</t>
  </si>
  <si>
    <t>Pronajem</t>
  </si>
  <si>
    <t>Pronájem zařízení , pro elektrosvařované spojky DN</t>
  </si>
  <si>
    <t>Elspojka150-80</t>
  </si>
  <si>
    <t>Elektrospojka DN150/280</t>
  </si>
  <si>
    <t>Elspojka150-315</t>
  </si>
  <si>
    <t>Elektrospojka DN150/315</t>
  </si>
  <si>
    <t>Elspojka125-280</t>
  </si>
  <si>
    <t>Elektrospojka DN125/280</t>
  </si>
  <si>
    <t>Elspojka125-250</t>
  </si>
  <si>
    <t>Elektrospojka DN125/250</t>
  </si>
  <si>
    <t>Elspojka100-250</t>
  </si>
  <si>
    <t>Elektrospojka DN100/250</t>
  </si>
  <si>
    <t>Elspojka100-225</t>
  </si>
  <si>
    <t>Elektrospojka DN100/225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</si>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</sst>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vertical="center"/>
    </xf>
    <xf numFmtId="4" fontId="3" fillId="0" borderId="34" xfId="0" applyNumberFormat="1" applyFont="1" applyBorder="1" applyAlignment="1">
      <alignment horizontal="center" vertical="center"/>
    </xf>
    <xf numFmtId="4" fontId="3" fillId="0" borderId="34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4" fontId="3" fillId="4" borderId="37" xfId="0" applyNumberFormat="1" applyFont="1" applyFill="1" applyBorder="1" applyAlignment="1">
      <alignment horizontal="center"/>
    </xf>
    <xf numFmtId="4" fontId="3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9" fillId="0" borderId="35" xfId="0" applyNumberFormat="1" applyFont="1" applyBorder="1" applyAlignment="1">
      <alignment vertical="top" wrapText="1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19" fillId="0" borderId="34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8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6" xfId="0" applyFont="1" applyBorder="1" applyAlignment="1">
      <alignment vertical="top" shrinkToFit="1"/>
    </xf>
    <xf numFmtId="164" fontId="18" fillId="0" borderId="37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0" fontId="18" fillId="0" borderId="37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18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4" borderId="37" xfId="0" applyNumberFormat="1" applyFont="1" applyFill="1" applyBorder="1" applyAlignment="1"/>
    <xf numFmtId="4" fontId="3" fillId="0" borderId="34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7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3" fillId="0" borderId="31" xfId="0" applyNumberFormat="1" applyFont="1" applyBorder="1" applyAlignment="1">
      <alignment vertical="center"/>
    </xf>
    <xf numFmtId="49" fontId="3" fillId="0" borderId="32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224" t="s">
        <v>42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79" t="s">
        <v>40</v>
      </c>
      <c r="C2" s="80"/>
      <c r="D2" s="240" t="s">
        <v>46</v>
      </c>
      <c r="E2" s="241"/>
      <c r="F2" s="241"/>
      <c r="G2" s="241"/>
      <c r="H2" s="241"/>
      <c r="I2" s="241"/>
      <c r="J2" s="242"/>
      <c r="O2" s="2"/>
    </row>
    <row r="3" spans="1:15" ht="23.25" customHeight="1" x14ac:dyDescent="0.2">
      <c r="A3" s="4"/>
      <c r="B3" s="81" t="s">
        <v>45</v>
      </c>
      <c r="C3" s="82"/>
      <c r="D3" s="203" t="s">
        <v>43</v>
      </c>
      <c r="E3" s="204"/>
      <c r="F3" s="204"/>
      <c r="G3" s="204"/>
      <c r="H3" s="204"/>
      <c r="I3" s="204"/>
      <c r="J3" s="205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5" t="s">
        <v>47</v>
      </c>
      <c r="E11" s="235"/>
      <c r="F11" s="235"/>
      <c r="G11" s="235"/>
      <c r="H11" s="27" t="s">
        <v>33</v>
      </c>
      <c r="I11" s="89" t="s">
        <v>51</v>
      </c>
      <c r="J11" s="11"/>
    </row>
    <row r="12" spans="1:15" ht="15.75" customHeight="1" x14ac:dyDescent="0.2">
      <c r="A12" s="4"/>
      <c r="B12" s="39"/>
      <c r="C12" s="25"/>
      <c r="D12" s="221" t="s">
        <v>48</v>
      </c>
      <c r="E12" s="221"/>
      <c r="F12" s="221"/>
      <c r="G12" s="221"/>
      <c r="H12" s="27" t="s">
        <v>34</v>
      </c>
      <c r="I12" s="89"/>
      <c r="J12" s="11"/>
    </row>
    <row r="13" spans="1:15" ht="15.75" customHeight="1" x14ac:dyDescent="0.2">
      <c r="A13" s="4"/>
      <c r="B13" s="40"/>
      <c r="C13" s="90" t="s">
        <v>50</v>
      </c>
      <c r="D13" s="222" t="s">
        <v>49</v>
      </c>
      <c r="E13" s="222"/>
      <c r="F13" s="222"/>
      <c r="G13" s="222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3"/>
      <c r="F15" s="243"/>
      <c r="G15" s="217"/>
      <c r="H15" s="217"/>
      <c r="I15" s="217" t="s">
        <v>28</v>
      </c>
      <c r="J15" s="218"/>
    </row>
    <row r="16" spans="1:15" ht="23.25" customHeight="1" x14ac:dyDescent="0.2">
      <c r="A16" s="141" t="s">
        <v>23</v>
      </c>
      <c r="B16" s="142" t="s">
        <v>23</v>
      </c>
      <c r="C16" s="56"/>
      <c r="D16" s="57"/>
      <c r="E16" s="219"/>
      <c r="F16" s="220"/>
      <c r="G16" s="219"/>
      <c r="H16" s="220"/>
      <c r="I16" s="219">
        <v>7059213.7199999997</v>
      </c>
      <c r="J16" s="232"/>
    </row>
    <row r="17" spans="1:10" ht="23.25" customHeight="1" x14ac:dyDescent="0.2">
      <c r="A17" s="141" t="s">
        <v>24</v>
      </c>
      <c r="B17" s="142" t="s">
        <v>24</v>
      </c>
      <c r="C17" s="56"/>
      <c r="D17" s="57"/>
      <c r="E17" s="219"/>
      <c r="F17" s="220"/>
      <c r="G17" s="219"/>
      <c r="H17" s="220"/>
      <c r="I17" s="219">
        <v>0</v>
      </c>
      <c r="J17" s="232"/>
    </row>
    <row r="18" spans="1:10" ht="23.25" customHeight="1" x14ac:dyDescent="0.2">
      <c r="A18" s="141" t="s">
        <v>25</v>
      </c>
      <c r="B18" s="142" t="s">
        <v>25</v>
      </c>
      <c r="C18" s="56"/>
      <c r="D18" s="57"/>
      <c r="E18" s="219"/>
      <c r="F18" s="220"/>
      <c r="G18" s="219"/>
      <c r="H18" s="220"/>
      <c r="I18" s="219">
        <v>1227590</v>
      </c>
      <c r="J18" s="232"/>
    </row>
    <row r="19" spans="1:10" ht="23.25" customHeight="1" x14ac:dyDescent="0.2">
      <c r="A19" s="141" t="s">
        <v>67</v>
      </c>
      <c r="B19" s="142" t="s">
        <v>26</v>
      </c>
      <c r="C19" s="56"/>
      <c r="D19" s="57"/>
      <c r="E19" s="219"/>
      <c r="F19" s="220"/>
      <c r="G19" s="219"/>
      <c r="H19" s="220"/>
      <c r="I19" s="219">
        <v>0</v>
      </c>
      <c r="J19" s="232"/>
    </row>
    <row r="20" spans="1:10" ht="23.25" customHeight="1" x14ac:dyDescent="0.2">
      <c r="A20" s="141" t="s">
        <v>68</v>
      </c>
      <c r="B20" s="142" t="s">
        <v>27</v>
      </c>
      <c r="C20" s="56"/>
      <c r="D20" s="57"/>
      <c r="E20" s="219"/>
      <c r="F20" s="220"/>
      <c r="G20" s="219"/>
      <c r="H20" s="220"/>
      <c r="I20" s="219">
        <v>0</v>
      </c>
      <c r="J20" s="232"/>
    </row>
    <row r="21" spans="1:10" ht="23.25" customHeight="1" x14ac:dyDescent="0.2">
      <c r="A21" s="4"/>
      <c r="B21" s="72" t="s">
        <v>28</v>
      </c>
      <c r="C21" s="73"/>
      <c r="D21" s="74"/>
      <c r="E21" s="233"/>
      <c r="F21" s="234"/>
      <c r="G21" s="233"/>
      <c r="H21" s="234"/>
      <c r="I21" s="233">
        <f>SUM(I16:J20)</f>
        <v>8286803.7199999997</v>
      </c>
      <c r="J21" s="239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0">
        <v>0</v>
      </c>
      <c r="H23" s="231"/>
      <c r="I23" s="231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7">
        <v>0</v>
      </c>
      <c r="H24" s="238"/>
      <c r="I24" s="238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0">
        <v>0</v>
      </c>
      <c r="H25" s="231"/>
      <c r="I25" s="231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7">
        <v>0</v>
      </c>
      <c r="H26" s="228"/>
      <c r="I26" s="228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229">
        <v>0.28000000026076999</v>
      </c>
      <c r="H27" s="229"/>
      <c r="I27" s="229"/>
      <c r="J27" s="61" t="str">
        <f t="shared" si="0"/>
        <v>CZK</v>
      </c>
    </row>
    <row r="28" spans="1:10" ht="27.75" customHeight="1" thickBot="1" x14ac:dyDescent="0.25">
      <c r="A28" s="4"/>
      <c r="B28" s="112" t="s">
        <v>22</v>
      </c>
      <c r="C28" s="113"/>
      <c r="D28" s="113"/>
      <c r="E28" s="114"/>
      <c r="F28" s="115"/>
      <c r="G28" s="215">
        <v>0</v>
      </c>
      <c r="H28" s="216"/>
      <c r="I28" s="216"/>
      <c r="J28" s="116" t="str">
        <f t="shared" si="0"/>
        <v>CZK</v>
      </c>
    </row>
    <row r="29" spans="1:10" ht="27.75" hidden="1" customHeight="1" thickBot="1" x14ac:dyDescent="0.25">
      <c r="A29" s="4"/>
      <c r="B29" s="112" t="s">
        <v>35</v>
      </c>
      <c r="C29" s="117"/>
      <c r="D29" s="117"/>
      <c r="E29" s="117"/>
      <c r="F29" s="117"/>
      <c r="G29" s="215">
        <v>8286804</v>
      </c>
      <c r="H29" s="215"/>
      <c r="I29" s="215"/>
      <c r="J29" s="118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45134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3"/>
      <c r="E34" s="223"/>
      <c r="F34" s="30"/>
      <c r="G34" s="223"/>
      <c r="H34" s="223"/>
      <c r="I34" s="223"/>
      <c r="J34" s="36"/>
    </row>
    <row r="35" spans="1:52" ht="12.75" customHeight="1" x14ac:dyDescent="0.2">
      <c r="A35" s="4"/>
      <c r="B35" s="4"/>
      <c r="C35" s="5"/>
      <c r="D35" s="236" t="s">
        <v>2</v>
      </c>
      <c r="E35" s="236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1"/>
      <c r="G37" s="101"/>
      <c r="H37" s="101"/>
      <c r="I37" s="101"/>
      <c r="J37" s="3"/>
    </row>
    <row r="38" spans="1:52" ht="25.5" hidden="1" customHeight="1" x14ac:dyDescent="0.2">
      <c r="A38" s="93" t="s">
        <v>37</v>
      </c>
      <c r="B38" s="95" t="s">
        <v>16</v>
      </c>
      <c r="C38" s="96" t="s">
        <v>5</v>
      </c>
      <c r="D38" s="97"/>
      <c r="E38" s="97"/>
      <c r="F38" s="102" t="str">
        <f>B23</f>
        <v>Základ pro sníženou DPH</v>
      </c>
      <c r="G38" s="102" t="str">
        <f>B25</f>
        <v>Základ pro základní DPH</v>
      </c>
      <c r="H38" s="103" t="s">
        <v>17</v>
      </c>
      <c r="I38" s="104" t="s">
        <v>1</v>
      </c>
      <c r="J38" s="98" t="s">
        <v>0</v>
      </c>
    </row>
    <row r="39" spans="1:52" ht="25.5" hidden="1" customHeight="1" x14ac:dyDescent="0.2">
      <c r="A39" s="93">
        <v>1</v>
      </c>
      <c r="B39" s="99" t="s">
        <v>52</v>
      </c>
      <c r="C39" s="206" t="s">
        <v>46</v>
      </c>
      <c r="D39" s="207"/>
      <c r="E39" s="207"/>
      <c r="F39" s="105">
        <v>0</v>
      </c>
      <c r="G39" s="106">
        <v>0</v>
      </c>
      <c r="H39" s="107"/>
      <c r="I39" s="108">
        <v>8286803.7199999997</v>
      </c>
      <c r="J39" s="100">
        <f>IF(CenaCelkemVypocet=0,"",I39/CenaCelkemVypocet*100)</f>
        <v>100</v>
      </c>
    </row>
    <row r="40" spans="1:52" ht="25.5" hidden="1" customHeight="1" x14ac:dyDescent="0.2">
      <c r="A40" s="93"/>
      <c r="B40" s="208" t="s">
        <v>53</v>
      </c>
      <c r="C40" s="209"/>
      <c r="D40" s="209"/>
      <c r="E40" s="209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1">
        <f>SUMIF(A39:A39,"=1",I39:I39)</f>
        <v>8286803.7199999997</v>
      </c>
      <c r="J40" s="94">
        <f>SUMIF(A39:A39,"=1",J39:J39)</f>
        <v>100</v>
      </c>
    </row>
    <row r="42" spans="1:52" x14ac:dyDescent="0.2">
      <c r="B42" t="s">
        <v>55</v>
      </c>
    </row>
    <row r="43" spans="1:52" x14ac:dyDescent="0.2">
      <c r="B43" s="210" t="s">
        <v>56</v>
      </c>
      <c r="C43" s="210"/>
      <c r="D43" s="210"/>
      <c r="E43" s="210"/>
      <c r="F43" s="210"/>
      <c r="G43" s="210"/>
      <c r="H43" s="210"/>
      <c r="I43" s="210"/>
      <c r="J43" s="210"/>
      <c r="AZ43" s="119" t="str">
        <f>B43</f>
        <v>Změny trasy z nadzemního vedení do podzemního bezkanálového potrubí</v>
      </c>
    </row>
    <row r="46" spans="1:52" ht="15.75" x14ac:dyDescent="0.25">
      <c r="B46" s="120" t="s">
        <v>57</v>
      </c>
    </row>
    <row r="48" spans="1:52" ht="25.5" customHeight="1" x14ac:dyDescent="0.2">
      <c r="A48" s="121"/>
      <c r="B48" s="125" t="s">
        <v>16</v>
      </c>
      <c r="C48" s="125" t="s">
        <v>5</v>
      </c>
      <c r="D48" s="126"/>
      <c r="E48" s="126"/>
      <c r="F48" s="129" t="s">
        <v>58</v>
      </c>
      <c r="G48" s="129"/>
      <c r="H48" s="129"/>
      <c r="I48" s="211" t="s">
        <v>28</v>
      </c>
      <c r="J48" s="211"/>
    </row>
    <row r="49" spans="1:10" ht="25.5" customHeight="1" x14ac:dyDescent="0.2">
      <c r="A49" s="122"/>
      <c r="B49" s="130" t="s">
        <v>59</v>
      </c>
      <c r="C49" s="213" t="s">
        <v>60</v>
      </c>
      <c r="D49" s="214"/>
      <c r="E49" s="214"/>
      <c r="F49" s="132" t="s">
        <v>23</v>
      </c>
      <c r="G49" s="133"/>
      <c r="H49" s="133"/>
      <c r="I49" s="212">
        <v>4065712.92</v>
      </c>
      <c r="J49" s="212"/>
    </row>
    <row r="50" spans="1:10" ht="25.5" customHeight="1" x14ac:dyDescent="0.2">
      <c r="A50" s="122"/>
      <c r="B50" s="124" t="s">
        <v>61</v>
      </c>
      <c r="C50" s="198" t="s">
        <v>62</v>
      </c>
      <c r="D50" s="199"/>
      <c r="E50" s="199"/>
      <c r="F50" s="134" t="s">
        <v>23</v>
      </c>
      <c r="G50" s="135"/>
      <c r="H50" s="135"/>
      <c r="I50" s="197">
        <v>1850040</v>
      </c>
      <c r="J50" s="197"/>
    </row>
    <row r="51" spans="1:10" ht="25.5" customHeight="1" x14ac:dyDescent="0.2">
      <c r="A51" s="122"/>
      <c r="B51" s="124" t="s">
        <v>63</v>
      </c>
      <c r="C51" s="198" t="s">
        <v>64</v>
      </c>
      <c r="D51" s="199"/>
      <c r="E51" s="199"/>
      <c r="F51" s="134" t="s">
        <v>23</v>
      </c>
      <c r="G51" s="135"/>
      <c r="H51" s="135"/>
      <c r="I51" s="197">
        <v>1143460.8</v>
      </c>
      <c r="J51" s="197"/>
    </row>
    <row r="52" spans="1:10" ht="25.5" customHeight="1" x14ac:dyDescent="0.2">
      <c r="A52" s="122"/>
      <c r="B52" s="131" t="s">
        <v>65</v>
      </c>
      <c r="C52" s="201" t="s">
        <v>66</v>
      </c>
      <c r="D52" s="202"/>
      <c r="E52" s="202"/>
      <c r="F52" s="136" t="s">
        <v>25</v>
      </c>
      <c r="G52" s="137"/>
      <c r="H52" s="137"/>
      <c r="I52" s="200">
        <v>1227590</v>
      </c>
      <c r="J52" s="200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38"/>
      <c r="G53" s="139"/>
      <c r="H53" s="139"/>
      <c r="I53" s="196">
        <f>SUM(I49:I52)</f>
        <v>8286803.7199999997</v>
      </c>
      <c r="J53" s="196"/>
    </row>
    <row r="54" spans="1:10" x14ac:dyDescent="0.2">
      <c r="F54" s="140"/>
      <c r="G54" s="92"/>
      <c r="H54" s="140"/>
      <c r="I54" s="92"/>
      <c r="J54" s="92"/>
    </row>
    <row r="55" spans="1:10" x14ac:dyDescent="0.2">
      <c r="F55" s="140"/>
      <c r="G55" s="92"/>
      <c r="H55" s="140"/>
      <c r="I55" s="92"/>
      <c r="J55" s="92"/>
    </row>
    <row r="56" spans="1:10" x14ac:dyDescent="0.2">
      <c r="F56" s="140"/>
      <c r="G56" s="92"/>
      <c r="H56" s="140"/>
      <c r="I56" s="92"/>
      <c r="J56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I48:J48"/>
    <mergeCell ref="D12:G12"/>
    <mergeCell ref="D13:G13"/>
    <mergeCell ref="I53:J53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7" t="s">
        <v>41</v>
      </c>
      <c r="B2" s="76"/>
      <c r="C2" s="246"/>
      <c r="D2" s="246"/>
      <c r="E2" s="246"/>
      <c r="F2" s="246"/>
      <c r="G2" s="247"/>
    </row>
    <row r="3" spans="1:7" ht="24.95" hidden="1" customHeight="1" x14ac:dyDescent="0.2">
      <c r="A3" s="77" t="s">
        <v>7</v>
      </c>
      <c r="B3" s="76"/>
      <c r="C3" s="246"/>
      <c r="D3" s="246"/>
      <c r="E3" s="246"/>
      <c r="F3" s="246"/>
      <c r="G3" s="247"/>
    </row>
    <row r="4" spans="1:7" ht="24.95" hidden="1" customHeight="1" x14ac:dyDescent="0.2">
      <c r="A4" s="77" t="s">
        <v>8</v>
      </c>
      <c r="B4" s="76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7"/>
  <sheetViews>
    <sheetView tabSelected="1" topLeftCell="A6" workbookViewId="0">
      <selection activeCell="B39" sqref="B39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E1" t="s">
        <v>70</v>
      </c>
    </row>
    <row r="2" spans="1:60" ht="24.95" customHeight="1" x14ac:dyDescent="0.2">
      <c r="A2" s="145" t="s">
        <v>69</v>
      </c>
      <c r="B2" s="143"/>
      <c r="C2" s="249" t="s">
        <v>46</v>
      </c>
      <c r="D2" s="250"/>
      <c r="E2" s="250"/>
      <c r="F2" s="250"/>
      <c r="G2" s="251"/>
      <c r="AE2" t="s">
        <v>71</v>
      </c>
    </row>
    <row r="3" spans="1:60" ht="24.95" customHeight="1" x14ac:dyDescent="0.2">
      <c r="A3" s="146" t="s">
        <v>7</v>
      </c>
      <c r="B3" s="144"/>
      <c r="C3" s="252" t="s">
        <v>43</v>
      </c>
      <c r="D3" s="253"/>
      <c r="E3" s="253"/>
      <c r="F3" s="253"/>
      <c r="G3" s="254"/>
      <c r="AE3" t="s">
        <v>72</v>
      </c>
    </row>
    <row r="4" spans="1:60" ht="24.95" hidden="1" customHeight="1" x14ac:dyDescent="0.2">
      <c r="A4" s="146" t="s">
        <v>8</v>
      </c>
      <c r="B4" s="144"/>
      <c r="C4" s="252"/>
      <c r="D4" s="253"/>
      <c r="E4" s="253"/>
      <c r="F4" s="253"/>
      <c r="G4" s="254"/>
      <c r="AE4" t="s">
        <v>73</v>
      </c>
    </row>
    <row r="5" spans="1:60" hidden="1" x14ac:dyDescent="0.2">
      <c r="A5" s="147" t="s">
        <v>74</v>
      </c>
      <c r="B5" s="148"/>
      <c r="C5" s="149"/>
      <c r="D5" s="150"/>
      <c r="E5" s="150"/>
      <c r="F5" s="150"/>
      <c r="G5" s="151"/>
      <c r="AE5" t="s">
        <v>75</v>
      </c>
    </row>
    <row r="7" spans="1:60" ht="38.25" x14ac:dyDescent="0.2">
      <c r="A7" s="156" t="s">
        <v>76</v>
      </c>
      <c r="B7" s="157" t="s">
        <v>77</v>
      </c>
      <c r="C7" s="157" t="s">
        <v>78</v>
      </c>
      <c r="D7" s="156" t="s">
        <v>79</v>
      </c>
      <c r="E7" s="156" t="s">
        <v>80</v>
      </c>
      <c r="F7" s="152" t="s">
        <v>81</v>
      </c>
      <c r="G7" s="174" t="s">
        <v>28</v>
      </c>
      <c r="H7" s="175" t="s">
        <v>29</v>
      </c>
      <c r="I7" s="175" t="s">
        <v>82</v>
      </c>
      <c r="J7" s="175" t="s">
        <v>30</v>
      </c>
      <c r="K7" s="175" t="s">
        <v>83</v>
      </c>
      <c r="L7" s="175" t="s">
        <v>84</v>
      </c>
      <c r="M7" s="175" t="s">
        <v>85</v>
      </c>
      <c r="N7" s="175" t="s">
        <v>86</v>
      </c>
      <c r="O7" s="175" t="s">
        <v>87</v>
      </c>
      <c r="P7" s="175" t="s">
        <v>88</v>
      </c>
      <c r="Q7" s="175" t="s">
        <v>89</v>
      </c>
      <c r="R7" s="175" t="s">
        <v>90</v>
      </c>
      <c r="S7" s="175" t="s">
        <v>91</v>
      </c>
      <c r="T7" s="175" t="s">
        <v>92</v>
      </c>
      <c r="U7" s="159" t="s">
        <v>93</v>
      </c>
    </row>
    <row r="8" spans="1:60" x14ac:dyDescent="0.2">
      <c r="A8" s="176" t="s">
        <v>94</v>
      </c>
      <c r="B8" s="177" t="s">
        <v>59</v>
      </c>
      <c r="C8" s="178" t="s">
        <v>60</v>
      </c>
      <c r="D8" s="179"/>
      <c r="E8" s="180"/>
      <c r="F8" s="181"/>
      <c r="G8" s="181">
        <f>SUMIF(AE9:AE40,"&lt;&gt;NOR",G9:G40)</f>
        <v>4065712.9199999995</v>
      </c>
      <c r="H8" s="181"/>
      <c r="I8" s="181">
        <f>SUM(I9:I40)</f>
        <v>0</v>
      </c>
      <c r="J8" s="181"/>
      <c r="K8" s="181">
        <f>SUM(K9:K40)</f>
        <v>4065712.9199999995</v>
      </c>
      <c r="L8" s="181"/>
      <c r="M8" s="181">
        <f>SUM(M9:M40)</f>
        <v>4065712.9199999995</v>
      </c>
      <c r="N8" s="158"/>
      <c r="O8" s="158">
        <f>SUM(O9:O40)</f>
        <v>0</v>
      </c>
      <c r="P8" s="158"/>
      <c r="Q8" s="158">
        <f>SUM(Q9:Q40)</f>
        <v>0</v>
      </c>
      <c r="R8" s="158"/>
      <c r="S8" s="158"/>
      <c r="T8" s="176"/>
      <c r="U8" s="158">
        <f>SUM(U9:U40)</f>
        <v>2438.61</v>
      </c>
      <c r="AE8" t="s">
        <v>95</v>
      </c>
    </row>
    <row r="9" spans="1:60" outlineLevel="1" x14ac:dyDescent="0.2">
      <c r="A9" s="154">
        <v>1</v>
      </c>
      <c r="B9" s="160" t="s">
        <v>59</v>
      </c>
      <c r="C9" s="189" t="s">
        <v>96</v>
      </c>
      <c r="D9" s="162" t="s">
        <v>97</v>
      </c>
      <c r="E9" s="169">
        <v>1</v>
      </c>
      <c r="F9" s="172">
        <v>0</v>
      </c>
      <c r="G9" s="172">
        <v>0</v>
      </c>
      <c r="H9" s="172">
        <v>0</v>
      </c>
      <c r="I9" s="172">
        <f>ROUND(E9*H9,2)</f>
        <v>0</v>
      </c>
      <c r="J9" s="172">
        <v>0</v>
      </c>
      <c r="K9" s="172">
        <f>ROUND(E9*J9,2)</f>
        <v>0</v>
      </c>
      <c r="L9" s="172">
        <v>0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99</v>
      </c>
      <c r="C10" s="189" t="s">
        <v>100</v>
      </c>
      <c r="D10" s="162" t="s">
        <v>101</v>
      </c>
      <c r="E10" s="169">
        <v>-1335.6</v>
      </c>
      <c r="F10" s="172">
        <v>195</v>
      </c>
      <c r="G10" s="172">
        <v>-260442</v>
      </c>
      <c r="H10" s="172">
        <v>0</v>
      </c>
      <c r="I10" s="172">
        <f>ROUND(E10*H10,2)</f>
        <v>0</v>
      </c>
      <c r="J10" s="172">
        <v>195</v>
      </c>
      <c r="K10" s="172">
        <f>ROUND(E10*J10,2)</f>
        <v>-260442</v>
      </c>
      <c r="L10" s="172">
        <v>0</v>
      </c>
      <c r="M10" s="172">
        <f>G10*(1+L10/100)</f>
        <v>-260442</v>
      </c>
      <c r="N10" s="163">
        <v>0</v>
      </c>
      <c r="O10" s="163">
        <f>ROUND(E10*N10,5)</f>
        <v>0</v>
      </c>
      <c r="P10" s="163">
        <v>0</v>
      </c>
      <c r="Q10" s="163">
        <f>ROUND(E10*P10,5)</f>
        <v>0</v>
      </c>
      <c r="R10" s="163"/>
      <c r="S10" s="163"/>
      <c r="T10" s="164">
        <v>0.16</v>
      </c>
      <c r="U10" s="163">
        <f>ROUND(E10*T10,2)</f>
        <v>-213.7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98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0" t="s">
        <v>102</v>
      </c>
      <c r="D11" s="165"/>
      <c r="E11" s="170">
        <v>-1335.6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103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3</v>
      </c>
      <c r="B12" s="160" t="s">
        <v>104</v>
      </c>
      <c r="C12" s="189" t="s">
        <v>105</v>
      </c>
      <c r="D12" s="162" t="s">
        <v>101</v>
      </c>
      <c r="E12" s="169">
        <v>866.88</v>
      </c>
      <c r="F12" s="172">
        <v>1467</v>
      </c>
      <c r="G12" s="172">
        <v>1271712.96</v>
      </c>
      <c r="H12" s="172">
        <v>0</v>
      </c>
      <c r="I12" s="172">
        <f>ROUND(E12*H12,2)</f>
        <v>0</v>
      </c>
      <c r="J12" s="172">
        <v>1467</v>
      </c>
      <c r="K12" s="172">
        <f>ROUND(E12*J12,2)</f>
        <v>1271712.96</v>
      </c>
      <c r="L12" s="172">
        <v>0</v>
      </c>
      <c r="M12" s="172">
        <f>G12*(1+L12/100)</f>
        <v>1271712.96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0.25</v>
      </c>
      <c r="U12" s="163">
        <f>ROUND(E12*T12,2)</f>
        <v>216.72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98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0" t="s">
        <v>106</v>
      </c>
      <c r="D13" s="165"/>
      <c r="E13" s="170">
        <v>866.88</v>
      </c>
      <c r="F13" s="172"/>
      <c r="G13" s="172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103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4</v>
      </c>
      <c r="B14" s="160" t="s">
        <v>107</v>
      </c>
      <c r="C14" s="189" t="s">
        <v>108</v>
      </c>
      <c r="D14" s="162" t="s">
        <v>101</v>
      </c>
      <c r="E14" s="169">
        <v>468.72</v>
      </c>
      <c r="F14" s="172">
        <v>1379</v>
      </c>
      <c r="G14" s="172">
        <v>646364.88</v>
      </c>
      <c r="H14" s="172">
        <v>0</v>
      </c>
      <c r="I14" s="172">
        <f>ROUND(E14*H14,2)</f>
        <v>0</v>
      </c>
      <c r="J14" s="172">
        <v>1379</v>
      </c>
      <c r="K14" s="172">
        <f>ROUND(E14*J14,2)</f>
        <v>646364.88</v>
      </c>
      <c r="L14" s="172">
        <v>0</v>
      </c>
      <c r="M14" s="172">
        <f>G14*(1+L14/100)</f>
        <v>646364.88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0.53</v>
      </c>
      <c r="U14" s="163">
        <f>ROUND(E14*T14,2)</f>
        <v>248.42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98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0" t="s">
        <v>109</v>
      </c>
      <c r="D15" s="165"/>
      <c r="E15" s="170">
        <v>468.72</v>
      </c>
      <c r="F15" s="172"/>
      <c r="G15" s="172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103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5</v>
      </c>
      <c r="B16" s="160" t="s">
        <v>59</v>
      </c>
      <c r="C16" s="189" t="s">
        <v>110</v>
      </c>
      <c r="D16" s="162" t="s">
        <v>97</v>
      </c>
      <c r="E16" s="169">
        <v>1</v>
      </c>
      <c r="F16" s="172">
        <v>0</v>
      </c>
      <c r="G16" s="172">
        <v>0</v>
      </c>
      <c r="H16" s="172">
        <v>0</v>
      </c>
      <c r="I16" s="172">
        <f>ROUND(E16*H16,2)</f>
        <v>0</v>
      </c>
      <c r="J16" s="172">
        <v>0</v>
      </c>
      <c r="K16" s="172">
        <f>ROUND(E16*J16,2)</f>
        <v>0</v>
      </c>
      <c r="L16" s="172">
        <v>0</v>
      </c>
      <c r="M16" s="172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0</v>
      </c>
      <c r="U16" s="163">
        <f>ROUND(E16*T16,2)</f>
        <v>0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98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>
        <v>6</v>
      </c>
      <c r="B17" s="160" t="s">
        <v>99</v>
      </c>
      <c r="C17" s="189" t="s">
        <v>100</v>
      </c>
      <c r="D17" s="162" t="s">
        <v>101</v>
      </c>
      <c r="E17" s="169">
        <v>-859.68</v>
      </c>
      <c r="F17" s="172">
        <v>195</v>
      </c>
      <c r="G17" s="172">
        <v>-167637.6</v>
      </c>
      <c r="H17" s="172">
        <v>0</v>
      </c>
      <c r="I17" s="172">
        <f>ROUND(E17*H17,2)</f>
        <v>0</v>
      </c>
      <c r="J17" s="172">
        <v>195</v>
      </c>
      <c r="K17" s="172">
        <f>ROUND(E17*J17,2)</f>
        <v>-167637.6</v>
      </c>
      <c r="L17" s="172">
        <v>0</v>
      </c>
      <c r="M17" s="172">
        <f>G17*(1+L17/100)</f>
        <v>-167637.6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0.16</v>
      </c>
      <c r="U17" s="163">
        <f>ROUND(E17*T17,2)</f>
        <v>-137.55000000000001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98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0" t="s">
        <v>111</v>
      </c>
      <c r="D18" s="165"/>
      <c r="E18" s="170">
        <v>-859.68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103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7</v>
      </c>
      <c r="B19" s="160" t="s">
        <v>104</v>
      </c>
      <c r="C19" s="189" t="s">
        <v>105</v>
      </c>
      <c r="D19" s="162" t="s">
        <v>101</v>
      </c>
      <c r="E19" s="169">
        <v>654.72</v>
      </c>
      <c r="F19" s="172">
        <v>1467</v>
      </c>
      <c r="G19" s="172">
        <v>960474.24</v>
      </c>
      <c r="H19" s="172">
        <v>0</v>
      </c>
      <c r="I19" s="172">
        <f>ROUND(E19*H19,2)</f>
        <v>0</v>
      </c>
      <c r="J19" s="172">
        <v>1467</v>
      </c>
      <c r="K19" s="172">
        <f>ROUND(E19*J19,2)</f>
        <v>960474.24</v>
      </c>
      <c r="L19" s="172">
        <v>0</v>
      </c>
      <c r="M19" s="172">
        <f>G19*(1+L19/100)</f>
        <v>960474.24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0.25</v>
      </c>
      <c r="U19" s="163">
        <f>ROUND(E19*T19,2)</f>
        <v>163.68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98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0" t="s">
        <v>112</v>
      </c>
      <c r="D20" s="165"/>
      <c r="E20" s="170">
        <v>654.72</v>
      </c>
      <c r="F20" s="172"/>
      <c r="G20" s="17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103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8</v>
      </c>
      <c r="B21" s="160" t="s">
        <v>107</v>
      </c>
      <c r="C21" s="189" t="s">
        <v>108</v>
      </c>
      <c r="D21" s="162" t="s">
        <v>101</v>
      </c>
      <c r="E21" s="169">
        <v>204.96</v>
      </c>
      <c r="F21" s="172">
        <v>1379</v>
      </c>
      <c r="G21" s="172">
        <v>282639.84000000003</v>
      </c>
      <c r="H21" s="172">
        <v>0</v>
      </c>
      <c r="I21" s="172">
        <f>ROUND(E21*H21,2)</f>
        <v>0</v>
      </c>
      <c r="J21" s="172">
        <v>1379</v>
      </c>
      <c r="K21" s="172">
        <f>ROUND(E21*J21,2)</f>
        <v>282639.84000000003</v>
      </c>
      <c r="L21" s="172">
        <v>0</v>
      </c>
      <c r="M21" s="172">
        <f>G21*(1+L21/100)</f>
        <v>282639.84000000003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0.53</v>
      </c>
      <c r="U21" s="163">
        <f>ROUND(E21*T21,2)</f>
        <v>108.63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98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0" t="s">
        <v>113</v>
      </c>
      <c r="D22" s="165"/>
      <c r="E22" s="170">
        <v>204.96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103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9</v>
      </c>
      <c r="B23" s="160" t="s">
        <v>59</v>
      </c>
      <c r="C23" s="189" t="s">
        <v>114</v>
      </c>
      <c r="D23" s="162" t="s">
        <v>97</v>
      </c>
      <c r="E23" s="169">
        <v>1</v>
      </c>
      <c r="F23" s="172">
        <v>0</v>
      </c>
      <c r="G23" s="172">
        <v>0</v>
      </c>
      <c r="H23" s="172">
        <v>0</v>
      </c>
      <c r="I23" s="172">
        <f>ROUND(E23*H23,2)</f>
        <v>0</v>
      </c>
      <c r="J23" s="172">
        <v>0</v>
      </c>
      <c r="K23" s="172">
        <f>ROUND(E23*J23,2)</f>
        <v>0</v>
      </c>
      <c r="L23" s="172">
        <v>0</v>
      </c>
      <c r="M23" s="172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0</v>
      </c>
      <c r="U23" s="163">
        <f>ROUND(E23*T23,2)</f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98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10</v>
      </c>
      <c r="B24" s="160" t="s">
        <v>99</v>
      </c>
      <c r="C24" s="189" t="s">
        <v>100</v>
      </c>
      <c r="D24" s="162" t="s">
        <v>101</v>
      </c>
      <c r="E24" s="169">
        <v>-149.4</v>
      </c>
      <c r="F24" s="172">
        <v>195</v>
      </c>
      <c r="G24" s="172">
        <v>-29133</v>
      </c>
      <c r="H24" s="172">
        <v>0</v>
      </c>
      <c r="I24" s="172">
        <f>ROUND(E24*H24,2)</f>
        <v>0</v>
      </c>
      <c r="J24" s="172">
        <v>195</v>
      </c>
      <c r="K24" s="172">
        <f>ROUND(E24*J24,2)</f>
        <v>-29133</v>
      </c>
      <c r="L24" s="172">
        <v>0</v>
      </c>
      <c r="M24" s="172">
        <f>G24*(1+L24/100)</f>
        <v>-29133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0.16</v>
      </c>
      <c r="U24" s="163">
        <f>ROUND(E24*T24,2)</f>
        <v>-23.9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98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0" t="s">
        <v>115</v>
      </c>
      <c r="D25" s="165"/>
      <c r="E25" s="170">
        <v>-149.4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103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11</v>
      </c>
      <c r="B26" s="160" t="s">
        <v>107</v>
      </c>
      <c r="C26" s="189" t="s">
        <v>108</v>
      </c>
      <c r="D26" s="162" t="s">
        <v>101</v>
      </c>
      <c r="E26" s="169">
        <v>149.4</v>
      </c>
      <c r="F26" s="172">
        <v>1379</v>
      </c>
      <c r="G26" s="172">
        <v>206022.6</v>
      </c>
      <c r="H26" s="172">
        <v>0</v>
      </c>
      <c r="I26" s="172">
        <f>ROUND(E26*H26,2)</f>
        <v>0</v>
      </c>
      <c r="J26" s="172">
        <v>1379</v>
      </c>
      <c r="K26" s="172">
        <f>ROUND(E26*J26,2)</f>
        <v>206022.6</v>
      </c>
      <c r="L26" s="172">
        <v>0</v>
      </c>
      <c r="M26" s="172">
        <f>G26*(1+L26/100)</f>
        <v>206022.6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0.53</v>
      </c>
      <c r="U26" s="163">
        <f>ROUND(E26*T26,2)</f>
        <v>79.180000000000007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98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12</v>
      </c>
      <c r="B27" s="160" t="s">
        <v>59</v>
      </c>
      <c r="C27" s="189" t="s">
        <v>116</v>
      </c>
      <c r="D27" s="162" t="s">
        <v>97</v>
      </c>
      <c r="E27" s="169">
        <v>1</v>
      </c>
      <c r="F27" s="172">
        <v>0</v>
      </c>
      <c r="G27" s="172">
        <v>0</v>
      </c>
      <c r="H27" s="172">
        <v>0</v>
      </c>
      <c r="I27" s="172">
        <f>ROUND(E27*H27,2)</f>
        <v>0</v>
      </c>
      <c r="J27" s="172">
        <v>0</v>
      </c>
      <c r="K27" s="172">
        <f>ROUND(E27*J27,2)</f>
        <v>0</v>
      </c>
      <c r="L27" s="172">
        <v>0</v>
      </c>
      <c r="M27" s="172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</v>
      </c>
      <c r="U27" s="163">
        <f>ROUND(E27*T27,2)</f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98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13</v>
      </c>
      <c r="B28" s="160" t="s">
        <v>99</v>
      </c>
      <c r="C28" s="189" t="s">
        <v>100</v>
      </c>
      <c r="D28" s="162" t="s">
        <v>101</v>
      </c>
      <c r="E28" s="169">
        <v>-153</v>
      </c>
      <c r="F28" s="172">
        <v>195</v>
      </c>
      <c r="G28" s="172">
        <v>-29835</v>
      </c>
      <c r="H28" s="172">
        <v>0</v>
      </c>
      <c r="I28" s="172">
        <f>ROUND(E28*H28,2)</f>
        <v>0</v>
      </c>
      <c r="J28" s="172">
        <v>195</v>
      </c>
      <c r="K28" s="172">
        <f>ROUND(E28*J28,2)</f>
        <v>-29835</v>
      </c>
      <c r="L28" s="172">
        <v>0</v>
      </c>
      <c r="M28" s="172">
        <f>G28*(1+L28/100)</f>
        <v>-29835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0.16</v>
      </c>
      <c r="U28" s="163">
        <f>ROUND(E28*T28,2)</f>
        <v>-24.48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98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0" t="s">
        <v>117</v>
      </c>
      <c r="D29" s="165"/>
      <c r="E29" s="170">
        <v>-153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103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14</v>
      </c>
      <c r="B30" s="160" t="s">
        <v>107</v>
      </c>
      <c r="C30" s="189" t="s">
        <v>108</v>
      </c>
      <c r="D30" s="162" t="s">
        <v>101</v>
      </c>
      <c r="E30" s="169">
        <v>153</v>
      </c>
      <c r="F30" s="172">
        <v>1379</v>
      </c>
      <c r="G30" s="172">
        <v>210987</v>
      </c>
      <c r="H30" s="172">
        <v>0</v>
      </c>
      <c r="I30" s="172">
        <f>ROUND(E30*H30,2)</f>
        <v>0</v>
      </c>
      <c r="J30" s="172">
        <v>1379</v>
      </c>
      <c r="K30" s="172">
        <f>ROUND(E30*J30,2)</f>
        <v>210987</v>
      </c>
      <c r="L30" s="172">
        <v>0</v>
      </c>
      <c r="M30" s="172">
        <f>G30*(1+L30/100)</f>
        <v>210987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0.53</v>
      </c>
      <c r="U30" s="163">
        <f>ROUND(E30*T30,2)</f>
        <v>81.09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98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15</v>
      </c>
      <c r="B31" s="160" t="s">
        <v>59</v>
      </c>
      <c r="C31" s="189" t="s">
        <v>118</v>
      </c>
      <c r="D31" s="162" t="s">
        <v>97</v>
      </c>
      <c r="E31" s="169">
        <v>1</v>
      </c>
      <c r="F31" s="172">
        <v>0</v>
      </c>
      <c r="G31" s="172">
        <v>0</v>
      </c>
      <c r="H31" s="172">
        <v>0</v>
      </c>
      <c r="I31" s="172">
        <f>ROUND(E31*H31,2)</f>
        <v>0</v>
      </c>
      <c r="J31" s="172">
        <v>0</v>
      </c>
      <c r="K31" s="172">
        <f>ROUND(E31*J31,2)</f>
        <v>0</v>
      </c>
      <c r="L31" s="172">
        <v>0</v>
      </c>
      <c r="M31" s="172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0</v>
      </c>
      <c r="U31" s="163">
        <f>ROUND(E31*T31,2)</f>
        <v>0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98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16</v>
      </c>
      <c r="B32" s="160" t="s">
        <v>99</v>
      </c>
      <c r="C32" s="189" t="s">
        <v>100</v>
      </c>
      <c r="D32" s="162" t="s">
        <v>101</v>
      </c>
      <c r="E32" s="169">
        <v>-63</v>
      </c>
      <c r="F32" s="172">
        <v>195</v>
      </c>
      <c r="G32" s="172">
        <v>-12285</v>
      </c>
      <c r="H32" s="172">
        <v>0</v>
      </c>
      <c r="I32" s="172">
        <f>ROUND(E32*H32,2)</f>
        <v>0</v>
      </c>
      <c r="J32" s="172">
        <v>195</v>
      </c>
      <c r="K32" s="172">
        <f>ROUND(E32*J32,2)</f>
        <v>-12285</v>
      </c>
      <c r="L32" s="172">
        <v>0</v>
      </c>
      <c r="M32" s="172">
        <f>G32*(1+L32/100)</f>
        <v>-12285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0.16</v>
      </c>
      <c r="U32" s="163">
        <f>ROUND(E32*T32,2)</f>
        <v>-10.08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98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0" t="s">
        <v>119</v>
      </c>
      <c r="D33" s="165"/>
      <c r="E33" s="170">
        <v>-63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103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17</v>
      </c>
      <c r="B34" s="160" t="s">
        <v>107</v>
      </c>
      <c r="C34" s="189" t="s">
        <v>108</v>
      </c>
      <c r="D34" s="162" t="s">
        <v>101</v>
      </c>
      <c r="E34" s="169">
        <v>63</v>
      </c>
      <c r="F34" s="172">
        <v>1379</v>
      </c>
      <c r="G34" s="172">
        <v>86877</v>
      </c>
      <c r="H34" s="172">
        <v>0</v>
      </c>
      <c r="I34" s="172">
        <f t="shared" ref="I34:I39" si="0">ROUND(E34*H34,2)</f>
        <v>0</v>
      </c>
      <c r="J34" s="172">
        <v>1379</v>
      </c>
      <c r="K34" s="172">
        <f t="shared" ref="K34:K39" si="1">ROUND(E34*J34,2)</f>
        <v>86877</v>
      </c>
      <c r="L34" s="172">
        <v>0</v>
      </c>
      <c r="M34" s="172">
        <f t="shared" ref="M34:M39" si="2">G34*(1+L34/100)</f>
        <v>86877</v>
      </c>
      <c r="N34" s="163">
        <v>0</v>
      </c>
      <c r="O34" s="163">
        <f t="shared" ref="O34:O39" si="3">ROUND(E34*N34,5)</f>
        <v>0</v>
      </c>
      <c r="P34" s="163">
        <v>0</v>
      </c>
      <c r="Q34" s="163">
        <f t="shared" ref="Q34:Q39" si="4">ROUND(E34*P34,5)</f>
        <v>0</v>
      </c>
      <c r="R34" s="163"/>
      <c r="S34" s="163"/>
      <c r="T34" s="164">
        <v>0.53</v>
      </c>
      <c r="U34" s="163">
        <f t="shared" ref="U34:U39" si="5">ROUND(E34*T34,2)</f>
        <v>33.39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98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18</v>
      </c>
      <c r="B35" s="160" t="s">
        <v>59</v>
      </c>
      <c r="C35" s="189" t="s">
        <v>118</v>
      </c>
      <c r="D35" s="162" t="s">
        <v>97</v>
      </c>
      <c r="E35" s="169">
        <v>1</v>
      </c>
      <c r="F35" s="172">
        <v>0</v>
      </c>
      <c r="G35" s="172">
        <v>0</v>
      </c>
      <c r="H35" s="172">
        <v>0</v>
      </c>
      <c r="I35" s="172">
        <f t="shared" si="0"/>
        <v>0</v>
      </c>
      <c r="J35" s="172">
        <v>0</v>
      </c>
      <c r="K35" s="172">
        <f t="shared" si="1"/>
        <v>0</v>
      </c>
      <c r="L35" s="172">
        <v>0</v>
      </c>
      <c r="M35" s="172">
        <f t="shared" si="2"/>
        <v>0</v>
      </c>
      <c r="N35" s="163">
        <v>0</v>
      </c>
      <c r="O35" s="163">
        <f t="shared" si="3"/>
        <v>0</v>
      </c>
      <c r="P35" s="163">
        <v>0</v>
      </c>
      <c r="Q35" s="163">
        <f t="shared" si="4"/>
        <v>0</v>
      </c>
      <c r="R35" s="163"/>
      <c r="S35" s="163"/>
      <c r="T35" s="164">
        <v>0</v>
      </c>
      <c r="U35" s="163">
        <f t="shared" si="5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98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>
        <v>19</v>
      </c>
      <c r="B36" s="160" t="s">
        <v>99</v>
      </c>
      <c r="C36" s="189" t="s">
        <v>100</v>
      </c>
      <c r="D36" s="162" t="s">
        <v>101</v>
      </c>
      <c r="E36" s="169">
        <v>-63</v>
      </c>
      <c r="F36" s="172">
        <v>195</v>
      </c>
      <c r="G36" s="172">
        <v>-12285</v>
      </c>
      <c r="H36" s="172">
        <v>0</v>
      </c>
      <c r="I36" s="172">
        <f t="shared" si="0"/>
        <v>0</v>
      </c>
      <c r="J36" s="172">
        <v>195</v>
      </c>
      <c r="K36" s="172">
        <f t="shared" si="1"/>
        <v>-12285</v>
      </c>
      <c r="L36" s="172">
        <v>0</v>
      </c>
      <c r="M36" s="172">
        <f t="shared" si="2"/>
        <v>-12285</v>
      </c>
      <c r="N36" s="163">
        <v>0</v>
      </c>
      <c r="O36" s="163">
        <f t="shared" si="3"/>
        <v>0</v>
      </c>
      <c r="P36" s="163">
        <v>0</v>
      </c>
      <c r="Q36" s="163">
        <f t="shared" si="4"/>
        <v>0</v>
      </c>
      <c r="R36" s="163"/>
      <c r="S36" s="163"/>
      <c r="T36" s="164">
        <v>0.16</v>
      </c>
      <c r="U36" s="163">
        <f t="shared" si="5"/>
        <v>-10.08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98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20</v>
      </c>
      <c r="B37" s="160" t="s">
        <v>107</v>
      </c>
      <c r="C37" s="189" t="s">
        <v>108</v>
      </c>
      <c r="D37" s="162" t="s">
        <v>101</v>
      </c>
      <c r="E37" s="169">
        <v>63</v>
      </c>
      <c r="F37" s="172">
        <v>1379</v>
      </c>
      <c r="G37" s="172">
        <v>86877</v>
      </c>
      <c r="H37" s="172">
        <v>0</v>
      </c>
      <c r="I37" s="172">
        <f t="shared" si="0"/>
        <v>0</v>
      </c>
      <c r="J37" s="172">
        <v>1379</v>
      </c>
      <c r="K37" s="172">
        <f t="shared" si="1"/>
        <v>86877</v>
      </c>
      <c r="L37" s="172">
        <v>0</v>
      </c>
      <c r="M37" s="172">
        <f t="shared" si="2"/>
        <v>86877</v>
      </c>
      <c r="N37" s="163">
        <v>0</v>
      </c>
      <c r="O37" s="163">
        <f t="shared" si="3"/>
        <v>0</v>
      </c>
      <c r="P37" s="163">
        <v>0</v>
      </c>
      <c r="Q37" s="163">
        <f t="shared" si="4"/>
        <v>0</v>
      </c>
      <c r="R37" s="163"/>
      <c r="S37" s="163"/>
      <c r="T37" s="164">
        <v>0.53</v>
      </c>
      <c r="U37" s="163">
        <f t="shared" si="5"/>
        <v>33.39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98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21</v>
      </c>
      <c r="B38" s="160" t="s">
        <v>120</v>
      </c>
      <c r="C38" s="189" t="s">
        <v>121</v>
      </c>
      <c r="D38" s="162" t="s">
        <v>122</v>
      </c>
      <c r="E38" s="169">
        <v>300</v>
      </c>
      <c r="F38" s="172">
        <v>122</v>
      </c>
      <c r="G38" s="172">
        <v>36600</v>
      </c>
      <c r="H38" s="172">
        <v>0</v>
      </c>
      <c r="I38" s="172">
        <f t="shared" si="0"/>
        <v>0</v>
      </c>
      <c r="J38" s="172">
        <v>122</v>
      </c>
      <c r="K38" s="172">
        <f t="shared" si="1"/>
        <v>36600</v>
      </c>
      <c r="L38" s="172">
        <v>0</v>
      </c>
      <c r="M38" s="172">
        <f t="shared" si="2"/>
        <v>36600</v>
      </c>
      <c r="N38" s="163">
        <v>0</v>
      </c>
      <c r="O38" s="163">
        <f t="shared" si="3"/>
        <v>0</v>
      </c>
      <c r="P38" s="163">
        <v>0</v>
      </c>
      <c r="Q38" s="163">
        <f t="shared" si="4"/>
        <v>0</v>
      </c>
      <c r="R38" s="163"/>
      <c r="S38" s="163"/>
      <c r="T38" s="164">
        <v>0.20300000000000001</v>
      </c>
      <c r="U38" s="163">
        <f t="shared" si="5"/>
        <v>60.9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98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22</v>
      </c>
      <c r="B39" s="160" t="s">
        <v>123</v>
      </c>
      <c r="C39" s="189" t="s">
        <v>124</v>
      </c>
      <c r="D39" s="162" t="s">
        <v>101</v>
      </c>
      <c r="E39" s="169">
        <v>1950</v>
      </c>
      <c r="F39" s="172">
        <v>404.5</v>
      </c>
      <c r="G39" s="172">
        <v>788775</v>
      </c>
      <c r="H39" s="172">
        <v>0</v>
      </c>
      <c r="I39" s="172">
        <f t="shared" si="0"/>
        <v>0</v>
      </c>
      <c r="J39" s="172">
        <v>404.5</v>
      </c>
      <c r="K39" s="172">
        <f t="shared" si="1"/>
        <v>788775</v>
      </c>
      <c r="L39" s="172">
        <v>0</v>
      </c>
      <c r="M39" s="172">
        <f t="shared" si="2"/>
        <v>788775</v>
      </c>
      <c r="N39" s="163">
        <v>0</v>
      </c>
      <c r="O39" s="163">
        <f t="shared" si="3"/>
        <v>0</v>
      </c>
      <c r="P39" s="163">
        <v>0</v>
      </c>
      <c r="Q39" s="163">
        <f t="shared" si="4"/>
        <v>0</v>
      </c>
      <c r="R39" s="163"/>
      <c r="S39" s="163"/>
      <c r="T39" s="164">
        <v>0.94</v>
      </c>
      <c r="U39" s="163">
        <f t="shared" si="5"/>
        <v>1833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98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0" t="s">
        <v>125</v>
      </c>
      <c r="D40" s="165"/>
      <c r="E40" s="170">
        <v>1950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103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55" t="s">
        <v>94</v>
      </c>
      <c r="B41" s="161" t="s">
        <v>61</v>
      </c>
      <c r="C41" s="191" t="s">
        <v>62</v>
      </c>
      <c r="D41" s="166"/>
      <c r="E41" s="171"/>
      <c r="F41" s="173"/>
      <c r="G41" s="173">
        <f>SUMIF(AE42:AE43,"&lt;&gt;NOR",G42:G43)</f>
        <v>1850040</v>
      </c>
      <c r="H41" s="173"/>
      <c r="I41" s="173">
        <f>SUM(I42:I43)</f>
        <v>0</v>
      </c>
      <c r="J41" s="173"/>
      <c r="K41" s="173">
        <f>SUM(K42:K43)</f>
        <v>1850040</v>
      </c>
      <c r="L41" s="173"/>
      <c r="M41" s="173">
        <f>SUM(M42:M43)</f>
        <v>1850040</v>
      </c>
      <c r="N41" s="167"/>
      <c r="O41" s="167">
        <f>SUM(O42:O43)</f>
        <v>0</v>
      </c>
      <c r="P41" s="167"/>
      <c r="Q41" s="167">
        <f>SUM(Q42:Q43)</f>
        <v>388.8</v>
      </c>
      <c r="R41" s="167"/>
      <c r="S41" s="167"/>
      <c r="T41" s="168"/>
      <c r="U41" s="167">
        <f>SUM(U42:U43)</f>
        <v>3237.57</v>
      </c>
      <c r="AE41" t="s">
        <v>95</v>
      </c>
    </row>
    <row r="42" spans="1:60" outlineLevel="1" x14ac:dyDescent="0.2">
      <c r="A42" s="154">
        <v>23</v>
      </c>
      <c r="B42" s="160" t="s">
        <v>126</v>
      </c>
      <c r="C42" s="189" t="s">
        <v>127</v>
      </c>
      <c r="D42" s="162" t="s">
        <v>101</v>
      </c>
      <c r="E42" s="169">
        <v>162</v>
      </c>
      <c r="F42" s="172">
        <v>11420</v>
      </c>
      <c r="G42" s="172">
        <v>1850040</v>
      </c>
      <c r="H42" s="172">
        <v>0</v>
      </c>
      <c r="I42" s="172">
        <f>ROUND(E42*H42,2)</f>
        <v>0</v>
      </c>
      <c r="J42" s="172">
        <v>11420</v>
      </c>
      <c r="K42" s="172">
        <f>ROUND(E42*J42,2)</f>
        <v>1850040</v>
      </c>
      <c r="L42" s="172">
        <v>0</v>
      </c>
      <c r="M42" s="172">
        <f>G42*(1+L42/100)</f>
        <v>1850040</v>
      </c>
      <c r="N42" s="163">
        <v>0</v>
      </c>
      <c r="O42" s="163">
        <f>ROUND(E42*N42,5)</f>
        <v>0</v>
      </c>
      <c r="P42" s="163">
        <v>2.4</v>
      </c>
      <c r="Q42" s="163">
        <f>ROUND(E42*P42,5)</f>
        <v>388.8</v>
      </c>
      <c r="R42" s="163"/>
      <c r="S42" s="163"/>
      <c r="T42" s="164">
        <v>19.984999999999999</v>
      </c>
      <c r="U42" s="163">
        <f>ROUND(E42*T42,2)</f>
        <v>3237.57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128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0" t="s">
        <v>129</v>
      </c>
      <c r="D43" s="165"/>
      <c r="E43" s="170">
        <v>162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103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55" t="s">
        <v>94</v>
      </c>
      <c r="B44" s="161" t="s">
        <v>63</v>
      </c>
      <c r="C44" s="191" t="s">
        <v>64</v>
      </c>
      <c r="D44" s="166"/>
      <c r="E44" s="171"/>
      <c r="F44" s="173"/>
      <c r="G44" s="173">
        <f>SUMIF(AE45:AE46,"&lt;&gt;NOR",G45:G46)</f>
        <v>1143460.8</v>
      </c>
      <c r="H44" s="173"/>
      <c r="I44" s="173">
        <f>SUM(I45:I46)</f>
        <v>0</v>
      </c>
      <c r="J44" s="173"/>
      <c r="K44" s="173">
        <f>SUM(K45:K46)</f>
        <v>1143460.8</v>
      </c>
      <c r="L44" s="173"/>
      <c r="M44" s="173">
        <f>SUM(M45:M46)</f>
        <v>1143460.8</v>
      </c>
      <c r="N44" s="167"/>
      <c r="O44" s="167">
        <f>SUM(O45:O46)</f>
        <v>0</v>
      </c>
      <c r="P44" s="167"/>
      <c r="Q44" s="167">
        <f>SUM(Q45:Q46)</f>
        <v>0</v>
      </c>
      <c r="R44" s="167"/>
      <c r="S44" s="167"/>
      <c r="T44" s="168"/>
      <c r="U44" s="167">
        <f>SUM(U45:U46)</f>
        <v>960.34</v>
      </c>
      <c r="AE44" t="s">
        <v>95</v>
      </c>
    </row>
    <row r="45" spans="1:60" outlineLevel="1" x14ac:dyDescent="0.2">
      <c r="A45" s="154">
        <v>24</v>
      </c>
      <c r="B45" s="160" t="s">
        <v>130</v>
      </c>
      <c r="C45" s="189" t="s">
        <v>131</v>
      </c>
      <c r="D45" s="162" t="s">
        <v>132</v>
      </c>
      <c r="E45" s="169">
        <v>388.8</v>
      </c>
      <c r="F45" s="172">
        <v>1441</v>
      </c>
      <c r="G45" s="172">
        <v>560260.80000000005</v>
      </c>
      <c r="H45" s="172">
        <v>0</v>
      </c>
      <c r="I45" s="172">
        <f>ROUND(E45*H45,2)</f>
        <v>0</v>
      </c>
      <c r="J45" s="172">
        <v>1441</v>
      </c>
      <c r="K45" s="172">
        <f>ROUND(E45*J45,2)</f>
        <v>560260.80000000005</v>
      </c>
      <c r="L45" s="172">
        <v>0</v>
      </c>
      <c r="M45" s="172">
        <f>G45*(1+L45/100)</f>
        <v>560260.80000000005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2.4700000000000002</v>
      </c>
      <c r="U45" s="163">
        <f>ROUND(E45*T45,2)</f>
        <v>960.34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25</v>
      </c>
      <c r="B46" s="160" t="s">
        <v>133</v>
      </c>
      <c r="C46" s="189" t="s">
        <v>134</v>
      </c>
      <c r="D46" s="162" t="s">
        <v>132</v>
      </c>
      <c r="E46" s="169">
        <v>388.8</v>
      </c>
      <c r="F46" s="172">
        <v>1500</v>
      </c>
      <c r="G46" s="172">
        <v>583200</v>
      </c>
      <c r="H46" s="172">
        <v>0</v>
      </c>
      <c r="I46" s="172">
        <f>ROUND(E46*H46,2)</f>
        <v>0</v>
      </c>
      <c r="J46" s="172">
        <v>1500</v>
      </c>
      <c r="K46" s="172">
        <f>ROUND(E46*J46,2)</f>
        <v>583200</v>
      </c>
      <c r="L46" s="172">
        <v>0</v>
      </c>
      <c r="M46" s="172">
        <f>G46*(1+L46/100)</f>
        <v>583200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</v>
      </c>
      <c r="U46" s="163">
        <f>ROUND(E46*T46,2)</f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98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x14ac:dyDescent="0.2">
      <c r="A47" s="155" t="s">
        <v>94</v>
      </c>
      <c r="B47" s="161" t="s">
        <v>65</v>
      </c>
      <c r="C47" s="191" t="s">
        <v>66</v>
      </c>
      <c r="D47" s="166"/>
      <c r="E47" s="171"/>
      <c r="F47" s="173"/>
      <c r="G47" s="173">
        <f>SUMIF(AE48:AE55,"&lt;&gt;NOR",G48:G55)</f>
        <v>1227590</v>
      </c>
      <c r="H47" s="173"/>
      <c r="I47" s="173">
        <f>SUM(I48:I55)</f>
        <v>0</v>
      </c>
      <c r="J47" s="173"/>
      <c r="K47" s="173">
        <f>SUM(K48:K55)</f>
        <v>1227590</v>
      </c>
      <c r="L47" s="173"/>
      <c r="M47" s="173">
        <f>SUM(M48:M55)</f>
        <v>1227590</v>
      </c>
      <c r="N47" s="167"/>
      <c r="O47" s="167">
        <f>SUM(O48:O55)</f>
        <v>0</v>
      </c>
      <c r="P47" s="167"/>
      <c r="Q47" s="167">
        <f>SUM(Q48:Q55)</f>
        <v>0</v>
      </c>
      <c r="R47" s="167"/>
      <c r="S47" s="167"/>
      <c r="T47" s="168"/>
      <c r="U47" s="167">
        <f>SUM(U48:U55)</f>
        <v>0</v>
      </c>
      <c r="AE47" t="s">
        <v>95</v>
      </c>
    </row>
    <row r="48" spans="1:60" outlineLevel="1" x14ac:dyDescent="0.2">
      <c r="A48" s="154">
        <v>26</v>
      </c>
      <c r="B48" s="160" t="s">
        <v>135</v>
      </c>
      <c r="C48" s="189" t="s">
        <v>136</v>
      </c>
      <c r="D48" s="162" t="s">
        <v>137</v>
      </c>
      <c r="E48" s="169">
        <v>50</v>
      </c>
      <c r="F48" s="172">
        <v>2500</v>
      </c>
      <c r="G48" s="172">
        <v>125000</v>
      </c>
      <c r="H48" s="172">
        <v>0</v>
      </c>
      <c r="I48" s="172">
        <f t="shared" ref="I48:I55" si="6">ROUND(E48*H48,2)</f>
        <v>0</v>
      </c>
      <c r="J48" s="172">
        <v>2500</v>
      </c>
      <c r="K48" s="172">
        <f t="shared" ref="K48:K55" si="7">ROUND(E48*J48,2)</f>
        <v>125000</v>
      </c>
      <c r="L48" s="172">
        <v>0</v>
      </c>
      <c r="M48" s="172">
        <f t="shared" ref="M48:M55" si="8">G48*(1+L48/100)</f>
        <v>125000</v>
      </c>
      <c r="N48" s="163">
        <v>0</v>
      </c>
      <c r="O48" s="163">
        <f t="shared" ref="O48:O55" si="9">ROUND(E48*N48,5)</f>
        <v>0</v>
      </c>
      <c r="P48" s="163">
        <v>0</v>
      </c>
      <c r="Q48" s="163">
        <f t="shared" ref="Q48:Q55" si="10">ROUND(E48*P48,5)</f>
        <v>0</v>
      </c>
      <c r="R48" s="163"/>
      <c r="S48" s="163"/>
      <c r="T48" s="164">
        <v>0</v>
      </c>
      <c r="U48" s="163">
        <f t="shared" ref="U48:U55" si="11">ROUND(E48*T48,2)</f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98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27</v>
      </c>
      <c r="B49" s="160" t="s">
        <v>138</v>
      </c>
      <c r="C49" s="189" t="s">
        <v>139</v>
      </c>
      <c r="D49" s="162" t="s">
        <v>137</v>
      </c>
      <c r="E49" s="169">
        <v>100</v>
      </c>
      <c r="F49" s="172">
        <v>1800</v>
      </c>
      <c r="G49" s="172">
        <v>180000</v>
      </c>
      <c r="H49" s="172">
        <v>0</v>
      </c>
      <c r="I49" s="172">
        <f t="shared" si="6"/>
        <v>0</v>
      </c>
      <c r="J49" s="172">
        <v>1800</v>
      </c>
      <c r="K49" s="172">
        <f t="shared" si="7"/>
        <v>180000</v>
      </c>
      <c r="L49" s="172">
        <v>0</v>
      </c>
      <c r="M49" s="172">
        <f t="shared" si="8"/>
        <v>180000</v>
      </c>
      <c r="N49" s="163">
        <v>0</v>
      </c>
      <c r="O49" s="163">
        <f t="shared" si="9"/>
        <v>0</v>
      </c>
      <c r="P49" s="163">
        <v>0</v>
      </c>
      <c r="Q49" s="163">
        <f t="shared" si="10"/>
        <v>0</v>
      </c>
      <c r="R49" s="163"/>
      <c r="S49" s="163"/>
      <c r="T49" s="164">
        <v>0</v>
      </c>
      <c r="U49" s="163">
        <f t="shared" si="11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98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28</v>
      </c>
      <c r="B50" s="160" t="s">
        <v>140</v>
      </c>
      <c r="C50" s="189" t="s">
        <v>141</v>
      </c>
      <c r="D50" s="162" t="s">
        <v>97</v>
      </c>
      <c r="E50" s="169">
        <v>30</v>
      </c>
      <c r="F50" s="172">
        <v>5589</v>
      </c>
      <c r="G50" s="172">
        <v>167670</v>
      </c>
      <c r="H50" s="172">
        <v>0</v>
      </c>
      <c r="I50" s="172">
        <f t="shared" si="6"/>
        <v>0</v>
      </c>
      <c r="J50" s="172">
        <v>5589</v>
      </c>
      <c r="K50" s="172">
        <f t="shared" si="7"/>
        <v>167670</v>
      </c>
      <c r="L50" s="172">
        <v>0</v>
      </c>
      <c r="M50" s="172">
        <f t="shared" si="8"/>
        <v>167670</v>
      </c>
      <c r="N50" s="163">
        <v>0</v>
      </c>
      <c r="O50" s="163">
        <f t="shared" si="9"/>
        <v>0</v>
      </c>
      <c r="P50" s="163">
        <v>0</v>
      </c>
      <c r="Q50" s="163">
        <f t="shared" si="10"/>
        <v>0</v>
      </c>
      <c r="R50" s="163"/>
      <c r="S50" s="163"/>
      <c r="T50" s="164">
        <v>0</v>
      </c>
      <c r="U50" s="163">
        <f t="shared" si="11"/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98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29</v>
      </c>
      <c r="B51" s="160" t="s">
        <v>142</v>
      </c>
      <c r="C51" s="189" t="s">
        <v>143</v>
      </c>
      <c r="D51" s="162" t="s">
        <v>97</v>
      </c>
      <c r="E51" s="169">
        <v>30</v>
      </c>
      <c r="F51" s="172">
        <v>6642</v>
      </c>
      <c r="G51" s="172">
        <v>199260</v>
      </c>
      <c r="H51" s="172">
        <v>0</v>
      </c>
      <c r="I51" s="172">
        <f t="shared" si="6"/>
        <v>0</v>
      </c>
      <c r="J51" s="172">
        <v>6642</v>
      </c>
      <c r="K51" s="172">
        <f t="shared" si="7"/>
        <v>199260</v>
      </c>
      <c r="L51" s="172">
        <v>0</v>
      </c>
      <c r="M51" s="172">
        <f t="shared" si="8"/>
        <v>199260</v>
      </c>
      <c r="N51" s="163">
        <v>0</v>
      </c>
      <c r="O51" s="163">
        <f t="shared" si="9"/>
        <v>0</v>
      </c>
      <c r="P51" s="163">
        <v>0</v>
      </c>
      <c r="Q51" s="163">
        <f t="shared" si="10"/>
        <v>0</v>
      </c>
      <c r="R51" s="163"/>
      <c r="S51" s="163"/>
      <c r="T51" s="164">
        <v>0</v>
      </c>
      <c r="U51" s="163">
        <f t="shared" si="11"/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98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30</v>
      </c>
      <c r="B52" s="160" t="s">
        <v>144</v>
      </c>
      <c r="C52" s="189" t="s">
        <v>145</v>
      </c>
      <c r="D52" s="162" t="s">
        <v>97</v>
      </c>
      <c r="E52" s="169">
        <v>30</v>
      </c>
      <c r="F52" s="172">
        <v>5589</v>
      </c>
      <c r="G52" s="172">
        <v>167670</v>
      </c>
      <c r="H52" s="172">
        <v>0</v>
      </c>
      <c r="I52" s="172">
        <f t="shared" si="6"/>
        <v>0</v>
      </c>
      <c r="J52" s="172">
        <v>5589</v>
      </c>
      <c r="K52" s="172">
        <f t="shared" si="7"/>
        <v>167670</v>
      </c>
      <c r="L52" s="172">
        <v>0</v>
      </c>
      <c r="M52" s="172">
        <f t="shared" si="8"/>
        <v>167670</v>
      </c>
      <c r="N52" s="163">
        <v>0</v>
      </c>
      <c r="O52" s="163">
        <f t="shared" si="9"/>
        <v>0</v>
      </c>
      <c r="P52" s="163">
        <v>0</v>
      </c>
      <c r="Q52" s="163">
        <f t="shared" si="10"/>
        <v>0</v>
      </c>
      <c r="R52" s="163"/>
      <c r="S52" s="163"/>
      <c r="T52" s="164">
        <v>0</v>
      </c>
      <c r="U52" s="163">
        <f t="shared" si="11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98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31</v>
      </c>
      <c r="B53" s="160" t="s">
        <v>146</v>
      </c>
      <c r="C53" s="189" t="s">
        <v>147</v>
      </c>
      <c r="D53" s="162" t="s">
        <v>97</v>
      </c>
      <c r="E53" s="169">
        <v>30</v>
      </c>
      <c r="F53" s="172">
        <v>4491</v>
      </c>
      <c r="G53" s="172">
        <v>134730</v>
      </c>
      <c r="H53" s="172">
        <v>0</v>
      </c>
      <c r="I53" s="172">
        <f t="shared" si="6"/>
        <v>0</v>
      </c>
      <c r="J53" s="172">
        <v>4491</v>
      </c>
      <c r="K53" s="172">
        <f t="shared" si="7"/>
        <v>134730</v>
      </c>
      <c r="L53" s="172">
        <v>0</v>
      </c>
      <c r="M53" s="172">
        <f t="shared" si="8"/>
        <v>134730</v>
      </c>
      <c r="N53" s="163">
        <v>0</v>
      </c>
      <c r="O53" s="163">
        <f t="shared" si="9"/>
        <v>0</v>
      </c>
      <c r="P53" s="163">
        <v>0</v>
      </c>
      <c r="Q53" s="163">
        <f t="shared" si="10"/>
        <v>0</v>
      </c>
      <c r="R53" s="163"/>
      <c r="S53" s="163"/>
      <c r="T53" s="164">
        <v>0</v>
      </c>
      <c r="U53" s="163">
        <f t="shared" si="11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98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32</v>
      </c>
      <c r="B54" s="160" t="s">
        <v>148</v>
      </c>
      <c r="C54" s="189" t="s">
        <v>149</v>
      </c>
      <c r="D54" s="162" t="s">
        <v>97</v>
      </c>
      <c r="E54" s="169">
        <v>30</v>
      </c>
      <c r="F54" s="172">
        <v>4491</v>
      </c>
      <c r="G54" s="172">
        <v>134730</v>
      </c>
      <c r="H54" s="172">
        <v>0</v>
      </c>
      <c r="I54" s="172">
        <f t="shared" si="6"/>
        <v>0</v>
      </c>
      <c r="J54" s="172">
        <v>4491</v>
      </c>
      <c r="K54" s="172">
        <f t="shared" si="7"/>
        <v>134730</v>
      </c>
      <c r="L54" s="172">
        <v>0</v>
      </c>
      <c r="M54" s="172">
        <f t="shared" si="8"/>
        <v>134730</v>
      </c>
      <c r="N54" s="163">
        <v>0</v>
      </c>
      <c r="O54" s="163">
        <f t="shared" si="9"/>
        <v>0</v>
      </c>
      <c r="P54" s="163">
        <v>0</v>
      </c>
      <c r="Q54" s="163">
        <f t="shared" si="10"/>
        <v>0</v>
      </c>
      <c r="R54" s="163"/>
      <c r="S54" s="163"/>
      <c r="T54" s="164">
        <v>0</v>
      </c>
      <c r="U54" s="163">
        <f t="shared" si="11"/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98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82">
        <v>33</v>
      </c>
      <c r="B55" s="183" t="s">
        <v>150</v>
      </c>
      <c r="C55" s="192" t="s">
        <v>151</v>
      </c>
      <c r="D55" s="184" t="s">
        <v>97</v>
      </c>
      <c r="E55" s="185">
        <v>30</v>
      </c>
      <c r="F55" s="186">
        <v>3951</v>
      </c>
      <c r="G55" s="186">
        <v>118530</v>
      </c>
      <c r="H55" s="186">
        <v>0</v>
      </c>
      <c r="I55" s="186">
        <f t="shared" si="6"/>
        <v>0</v>
      </c>
      <c r="J55" s="186">
        <v>3951</v>
      </c>
      <c r="K55" s="186">
        <f t="shared" si="7"/>
        <v>118530</v>
      </c>
      <c r="L55" s="186">
        <v>0</v>
      </c>
      <c r="M55" s="186">
        <f t="shared" si="8"/>
        <v>118530</v>
      </c>
      <c r="N55" s="187">
        <v>0</v>
      </c>
      <c r="O55" s="187">
        <f t="shared" si="9"/>
        <v>0</v>
      </c>
      <c r="P55" s="187">
        <v>0</v>
      </c>
      <c r="Q55" s="187">
        <f t="shared" si="10"/>
        <v>0</v>
      </c>
      <c r="R55" s="187"/>
      <c r="S55" s="187"/>
      <c r="T55" s="188">
        <v>0</v>
      </c>
      <c r="U55" s="187">
        <f t="shared" si="11"/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98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6"/>
      <c r="B56" s="7" t="s">
        <v>152</v>
      </c>
      <c r="C56" s="193" t="s">
        <v>152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15</v>
      </c>
      <c r="AD56">
        <v>21</v>
      </c>
    </row>
    <row r="57" spans="1:60" x14ac:dyDescent="0.2">
      <c r="C57" s="194"/>
      <c r="AE57" t="s">
        <v>153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2014-02-28T09:52:57Z</cp:lastPrinted>
  <dcterms:created xsi:type="dcterms:W3CDTF">2009-04-08T07:15:50Z</dcterms:created>
  <dcterms:modified xsi:type="dcterms:W3CDTF">2023-07-27T14:40:09Z</dcterms:modified>
</cp:coreProperties>
</file>